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budget after 10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it was 2/1/0,7
</t>
        </r>
      </text>
    </comment>
    <comment ref="E1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it was 2, nut asked in 10/2013 toreallocate 1 of 2 MM to travel!!! --&gt; 6960euro to be spread on the next 3 years</t>
        </r>
      </text>
    </comment>
    <comment ref="G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move 1,7MM to WP 1610 but </t>
        </r>
        <r>
          <rPr>
            <b/>
            <sz val="9"/>
            <rFont val="Tahoma"/>
            <family val="2"/>
          </rPr>
          <t>how</t>
        </r>
        <r>
          <rPr>
            <sz val="9"/>
            <rFont val="Tahoma"/>
            <family val="2"/>
          </rPr>
          <t xml:space="preserve">???
It was 2/1/0,7
</t>
        </r>
      </text>
    </comment>
    <comment ref="E2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it was 2 in 2013 and 2 in 2014, 1 in 2015 and 1 in 2015</t>
        </r>
      </text>
    </comment>
    <comment ref="C3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 checked the CHOCHO plan from the Master Schedule:
- PCR 30.06.2014
- ORR 30.09.2015
</t>
        </r>
      </text>
    </comment>
    <comment ref="F3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from 2104 onward, it was: 0.5, 0.5, 0.5 and 0.25
</t>
        </r>
      </text>
    </comment>
    <comment ref="E3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it was 3 and 2,5 in 2014 0 in 2015 and 0,5 in 2016, </t>
        </r>
      </text>
    </comment>
    <comment ref="G3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Seppo propose to close de validation in 2015 because the product should be ready at that point and we need validation only before, and the it's the QA!!</t>
        </r>
      </text>
    </comment>
    <comment ref="F4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sum of remboursement and flight for Helsinki mission Gaia</t>
        </r>
      </text>
    </comment>
  </commentList>
</comments>
</file>

<file path=xl/sharedStrings.xml><?xml version="1.0" encoding="utf-8"?>
<sst xmlns="http://schemas.openxmlformats.org/spreadsheetml/2006/main" count="98" uniqueCount="88">
  <si>
    <t>eumetsat_share = 50%</t>
  </si>
  <si>
    <t>(development tasks and their validation)</t>
  </si>
  <si>
    <t>eumetsat_share = 75%</t>
  </si>
  <si>
    <t>operations and QA</t>
  </si>
  <si>
    <t>CDOP-2 budget, 12/2014</t>
  </si>
  <si>
    <t>changes related to entity report 10/2014</t>
  </si>
  <si>
    <t>wp_start= 03/2012</t>
  </si>
  <si>
    <t>wp_end= 02/2017</t>
  </si>
  <si>
    <t>WP type</t>
  </si>
  <si>
    <t>WP#</t>
  </si>
  <si>
    <t>WP title</t>
  </si>
  <si>
    <t>Tot mm</t>
  </si>
  <si>
    <t>mm rate</t>
  </si>
  <si>
    <t>price</t>
  </si>
  <si>
    <t>EUM price</t>
  </si>
  <si>
    <t>EUM share</t>
  </si>
  <si>
    <t>O3</t>
  </si>
  <si>
    <t>NO2</t>
  </si>
  <si>
    <t>BrO</t>
  </si>
  <si>
    <t>SO2</t>
  </si>
  <si>
    <t>OCLO</t>
  </si>
  <si>
    <t>HCHO</t>
  </si>
  <si>
    <t>CHOCHO</t>
  </si>
  <si>
    <t>S4/S5</t>
  </si>
  <si>
    <t>HNO3</t>
  </si>
  <si>
    <t>reprocessing</t>
  </si>
  <si>
    <t>Scientific &amp; techn. coordination</t>
  </si>
  <si>
    <t>dev+valid</t>
  </si>
  <si>
    <t>...from 2013</t>
  </si>
  <si>
    <t>Development</t>
  </si>
  <si>
    <t>GOME2 Total O3</t>
  </si>
  <si>
    <t>GOME2 Total NO2</t>
  </si>
  <si>
    <t>GOME2 Tropospheric NO2</t>
  </si>
  <si>
    <t>GOME2 Total BrO</t>
  </si>
  <si>
    <t>GOME2 SO2</t>
  </si>
  <si>
    <t>tot</t>
  </si>
  <si>
    <t>GOME2 OClO</t>
  </si>
  <si>
    <t>GOME2 HCHO</t>
  </si>
  <si>
    <t>GOME2 CHOCHO</t>
  </si>
  <si>
    <t>GOME2 Tropospheric BrO</t>
  </si>
  <si>
    <t>dev</t>
  </si>
  <si>
    <t>S4/ S5 (P)</t>
  </si>
  <si>
    <t>Validation</t>
  </si>
  <si>
    <t>GOME2 NO2 validation &amp; QA</t>
  </si>
  <si>
    <t>QA</t>
  </si>
  <si>
    <t>valid</t>
  </si>
  <si>
    <t>GOME2 BrO validation &amp; QA</t>
  </si>
  <si>
    <t>tot per year:</t>
  </si>
  <si>
    <t>SO2 validation &amp; QA</t>
  </si>
  <si>
    <t>GOME2 OClO validation</t>
  </si>
  <si>
    <t>GOME2 HCHO validation &amp; QA</t>
  </si>
  <si>
    <t>GOME2 CHOCHO validation &amp; QA</t>
  </si>
  <si>
    <t>IASI HNO3 validation</t>
  </si>
  <si>
    <t>Reprocessing validation</t>
  </si>
  <si>
    <t xml:space="preserve">TOT EUMETSAT </t>
  </si>
  <si>
    <t>50% share</t>
  </si>
  <si>
    <t>75% share</t>
  </si>
  <si>
    <t>all:</t>
  </si>
  <si>
    <t>TOT (EUM and nat):</t>
  </si>
  <si>
    <t>Total</t>
  </si>
  <si>
    <t>Travel</t>
  </si>
  <si>
    <t>ok avec site web</t>
  </si>
  <si>
    <t>The SG convert one person month from the BIRA WP 1306</t>
  </si>
  <si>
    <t>(year 2013) as an increase of the BIRA travel budget. One pm is equivalent to</t>
  </si>
  <si>
    <t>the increase from 17000€ to 23960€</t>
  </si>
  <si>
    <t>Travel (euros)</t>
  </si>
  <si>
    <t>(tot at beg 2014)</t>
  </si>
  <si>
    <t>spent:</t>
  </si>
  <si>
    <t>cost rep.</t>
  </si>
  <si>
    <t>cost rep</t>
  </si>
  <si>
    <t>estim 7/2014</t>
  </si>
  <si>
    <t>3to11/2012</t>
  </si>
  <si>
    <t>12/2012-11/2013</t>
  </si>
  <si>
    <t>  1,5 MM from WP 4302 (valid SO2) ?</t>
  </si>
  <si>
    <t xml:space="preserve"> 1 MM from WP 4303 (valid OClO) – ou garder un peu pour 2eme partie 2014 pour après le VS??</t>
  </si>
  <si>
    <t xml:space="preserve"> 3 MM from WP 4307 (valid CHOCHO) to 2015 or later </t>
  </si>
  <si>
    <t xml:space="preserve">   1.5 MM from WP 4313 (valid HNO3) to later (RR planned for end 2015) </t>
  </si>
  <si>
    <t>asked to Seppo, in the entity report of 10/2014:</t>
  </si>
  <si>
    <r>
      <t>2014/10: Requests for work modifications / payment reallocations (if any)</t>
    </r>
    <r>
      <rPr>
        <sz val="12"/>
        <color indexed="8"/>
        <rFont val="Cambria"/>
        <family val="1"/>
      </rPr>
      <t>:</t>
    </r>
  </si>
  <si>
    <r>
      <t>According to the changes in the product development schedule and to NO</t>
    </r>
    <r>
      <rPr>
        <vertAlign val="subscript"/>
        <sz val="12"/>
        <color indexed="8"/>
        <rFont val="Cambria"/>
        <family val="1"/>
      </rPr>
      <t>2</t>
    </r>
    <r>
      <rPr>
        <sz val="12"/>
        <color indexed="8"/>
        <rFont val="Cambria"/>
        <family val="1"/>
      </rPr>
      <t xml:space="preserve"> validation needs,  we would like to shift: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</si>
  <si>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Cambria"/>
        <family val="1"/>
      </rPr>
      <t>1 MM tropospheric NO2 development (WP 1202) from 2014 to 2015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</si>
  <si>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Cambria"/>
        <family val="1"/>
      </rPr>
      <t>1 MM total NO2 development (WP 1202) from 2014 to 2015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</si>
  <si>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Cambria"/>
        <family val="1"/>
      </rPr>
      <t>The 2 MM total BrO development (WP 1301) of 2014 to validation of SO2 (for IASI) (WP 4302), 1 in 2015 and 1 in 2016.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</si>
  <si>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Cambria"/>
        <family val="1"/>
      </rPr>
      <t>1 MM tropospheric BrO development (WP 1311) from 2014 to 2015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</si>
  <si>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Cambria"/>
        <family val="1"/>
      </rPr>
      <t>1 MM OClO development (WP 1303) from 2014 to validation of NO2 (WP 4202) in 2014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</si>
  <si>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Cambria"/>
        <family val="1"/>
      </rPr>
      <t>1 MM CHOCHO development (WP 1306) from 2014 to 2015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</si>
  <si>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Cambria"/>
        <family val="1"/>
      </rPr>
      <t>The 2 MM of valid BrO (WP 4301) of 2014 to 2015.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</si>
  <si>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Cambria"/>
        <family val="1"/>
      </rPr>
      <t>The 1 MM of valid OClO (WP 4303) of 2014 to be moved to the validation of NO2 (WP 4202) in 2014.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</si>
</sst>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vertAlign val="subscript"/>
      <sz val="12"/>
      <color indexed="8"/>
      <name val="Cambria"/>
      <family val="1"/>
    </font>
    <font>
      <sz val="7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39" fillId="30" borderId="1" xfId="53" applyAlignment="1">
      <alignment/>
    </xf>
    <xf numFmtId="0" fontId="0" fillId="0" borderId="0" xfId="0" applyFill="1" applyAlignment="1">
      <alignment/>
    </xf>
    <xf numFmtId="0" fontId="41" fillId="0" borderId="0" xfId="55" applyFill="1" applyAlignment="1">
      <alignment/>
    </xf>
    <xf numFmtId="0" fontId="45" fillId="0" borderId="0" xfId="0" applyFont="1" applyFill="1" applyAlignment="1">
      <alignment/>
    </xf>
    <xf numFmtId="0" fontId="19" fillId="0" borderId="0" xfId="46">
      <alignment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0" fillId="0" borderId="0" xfId="0" applyFont="1" applyAlignment="1">
      <alignment horizontal="left"/>
    </xf>
    <xf numFmtId="0" fontId="45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3" fillId="28" borderId="2" xfId="41" applyAlignment="1">
      <alignment horizontal="left" vertical="center" indent="5"/>
    </xf>
    <xf numFmtId="0" fontId="33" fillId="28" borderId="2" xfId="4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3.8515625" style="0" customWidth="1"/>
    <col min="3" max="3" width="29.28125" style="0" customWidth="1"/>
    <col min="4" max="4" width="10.421875" style="0" bestFit="1" customWidth="1"/>
    <col min="9" max="9" width="9.57421875" style="0" customWidth="1"/>
    <col min="10" max="10" width="8.7109375" style="0" customWidth="1"/>
    <col min="11" max="11" width="1.28515625" style="0" hidden="1" customWidth="1"/>
    <col min="12" max="13" width="0.9921875" style="0" hidden="1" customWidth="1"/>
    <col min="16" max="16" width="10.00390625" style="0" customWidth="1"/>
    <col min="17" max="17" width="10.7109375" style="0" customWidth="1"/>
  </cols>
  <sheetData>
    <row r="1" spans="1:3" ht="15">
      <c r="A1" t="s">
        <v>0</v>
      </c>
      <c r="B1" s="1"/>
      <c r="C1" t="s">
        <v>1</v>
      </c>
    </row>
    <row r="2" spans="1:8" ht="18">
      <c r="A2" t="s">
        <v>2</v>
      </c>
      <c r="B2" s="1"/>
      <c r="C2" t="s">
        <v>3</v>
      </c>
      <c r="H2" s="2" t="s">
        <v>4</v>
      </c>
    </row>
    <row r="3" spans="2:21" ht="15">
      <c r="B3" s="1"/>
      <c r="H3" s="3" t="s">
        <v>5</v>
      </c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</row>
    <row r="4" spans="1:21" ht="15">
      <c r="A4" t="s">
        <v>6</v>
      </c>
      <c r="B4" s="1"/>
      <c r="C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t="s">
        <v>7</v>
      </c>
      <c r="B5" s="1"/>
      <c r="I5" s="5"/>
      <c r="J5" s="4"/>
      <c r="K5" s="4"/>
      <c r="L5" s="4"/>
      <c r="M5" s="4"/>
      <c r="N5" s="4"/>
      <c r="O5" s="6"/>
      <c r="P5" s="4"/>
      <c r="Q5" s="4"/>
      <c r="R5" s="4"/>
      <c r="S5" s="4"/>
      <c r="T5" s="4"/>
      <c r="U5" s="4"/>
    </row>
    <row r="6" spans="2:21" ht="15">
      <c r="B6" s="1"/>
      <c r="I6" s="7"/>
      <c r="J6" s="7"/>
      <c r="K6" s="7"/>
      <c r="L6" s="7"/>
      <c r="M6" s="7"/>
      <c r="N6" s="7"/>
      <c r="O6" s="7"/>
      <c r="P6" s="4"/>
      <c r="Q6" s="4"/>
      <c r="R6" s="4"/>
      <c r="S6" s="4"/>
      <c r="T6" s="4"/>
      <c r="U6" s="4"/>
    </row>
    <row r="7" ht="15">
      <c r="B7" s="1"/>
    </row>
    <row r="8" spans="1:29" ht="15">
      <c r="A8" s="8" t="s">
        <v>8</v>
      </c>
      <c r="B8" s="9" t="s">
        <v>9</v>
      </c>
      <c r="C8" s="8" t="s">
        <v>10</v>
      </c>
      <c r="D8" s="8">
        <v>2012</v>
      </c>
      <c r="E8" s="8">
        <v>2013</v>
      </c>
      <c r="F8" s="8">
        <v>2014</v>
      </c>
      <c r="G8" s="8">
        <v>2015</v>
      </c>
      <c r="H8" s="8">
        <v>2016</v>
      </c>
      <c r="I8" s="8">
        <v>2017</v>
      </c>
      <c r="J8" s="10" t="s">
        <v>11</v>
      </c>
      <c r="K8" s="10" t="s">
        <v>12</v>
      </c>
      <c r="L8" s="10" t="s">
        <v>13</v>
      </c>
      <c r="M8" s="8" t="s">
        <v>14</v>
      </c>
      <c r="N8" s="11" t="s">
        <v>15</v>
      </c>
      <c r="T8" s="12" t="s">
        <v>16</v>
      </c>
      <c r="U8" s="12" t="s">
        <v>17</v>
      </c>
      <c r="V8" s="12" t="s">
        <v>18</v>
      </c>
      <c r="W8" s="12" t="s">
        <v>19</v>
      </c>
      <c r="X8" s="12" t="s">
        <v>20</v>
      </c>
      <c r="Y8" s="12" t="s">
        <v>21</v>
      </c>
      <c r="Z8" s="12" t="s">
        <v>22</v>
      </c>
      <c r="AA8" s="12" t="s">
        <v>23</v>
      </c>
      <c r="AB8" s="12" t="s">
        <v>24</v>
      </c>
      <c r="AC8" s="12" t="s">
        <v>25</v>
      </c>
    </row>
    <row r="9" spans="1:14" ht="15">
      <c r="A9" s="13"/>
      <c r="B9" s="14">
        <v>1001</v>
      </c>
      <c r="C9" s="13" t="s">
        <v>26</v>
      </c>
      <c r="D9" s="13">
        <v>0.1</v>
      </c>
      <c r="E9" s="7">
        <v>0.1</v>
      </c>
      <c r="F9" s="13">
        <v>0.1</v>
      </c>
      <c r="G9" s="13">
        <v>0.1</v>
      </c>
      <c r="H9" s="13">
        <v>0.1</v>
      </c>
      <c r="I9" s="15">
        <v>0</v>
      </c>
      <c r="J9">
        <f aca="true" t="shared" si="0" ref="J9:J21">SUM(D9:I9)</f>
        <v>0.5</v>
      </c>
      <c r="K9">
        <v>6.96</v>
      </c>
      <c r="L9">
        <f aca="true" t="shared" si="1" ref="L9:L21">SUM(D9:I9)*K9</f>
        <v>3.48</v>
      </c>
      <c r="M9">
        <f aca="true" t="shared" si="2" ref="M9:M21">L9*N9</f>
        <v>2.61</v>
      </c>
      <c r="N9">
        <v>0.75</v>
      </c>
    </row>
    <row r="10" spans="1:30" ht="15">
      <c r="A10" s="13"/>
      <c r="B10" s="14"/>
      <c r="C10" s="13"/>
      <c r="D10" s="13"/>
      <c r="E10" s="7"/>
      <c r="F10" s="13"/>
      <c r="G10" s="13"/>
      <c r="H10" s="13"/>
      <c r="I10" s="15"/>
      <c r="R10" t="s">
        <v>27</v>
      </c>
      <c r="S10" s="16">
        <v>2014</v>
      </c>
      <c r="T10">
        <f>F$11</f>
        <v>0</v>
      </c>
      <c r="U10">
        <f>SUM(F$12,F$13,F$23,F$24)</f>
        <v>7</v>
      </c>
      <c r="V10">
        <f>SUM(F$14,F$19,F$25,F$26)</f>
        <v>1</v>
      </c>
      <c r="W10">
        <f>SUM(F$15,F$27,F$28)</f>
        <v>4.5</v>
      </c>
      <c r="X10">
        <f>SUM(F$16,F$29)</f>
        <v>1</v>
      </c>
      <c r="Y10">
        <f>SUM(F$17,F$30,F$31)</f>
        <v>4</v>
      </c>
      <c r="Z10">
        <f>SUM(F$18,F$32,F$33)</f>
        <v>1</v>
      </c>
      <c r="AA10">
        <f>SUM(F21)</f>
        <v>3</v>
      </c>
      <c r="AB10">
        <f>F34</f>
        <v>0</v>
      </c>
      <c r="AC10">
        <v>4</v>
      </c>
      <c r="AD10" t="s">
        <v>28</v>
      </c>
    </row>
    <row r="11" spans="1:29" ht="15">
      <c r="A11" t="s">
        <v>29</v>
      </c>
      <c r="B11" s="1">
        <v>1101</v>
      </c>
      <c r="C11" t="s">
        <v>30</v>
      </c>
      <c r="D11">
        <v>3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>
        <f t="shared" si="0"/>
        <v>5</v>
      </c>
      <c r="K11">
        <v>6.96</v>
      </c>
      <c r="L11">
        <f t="shared" si="1"/>
        <v>34.8</v>
      </c>
      <c r="M11">
        <f t="shared" si="2"/>
        <v>17.4</v>
      </c>
      <c r="N11">
        <v>0.5</v>
      </c>
      <c r="S11" s="16">
        <v>2015</v>
      </c>
      <c r="T11">
        <f>G$11</f>
        <v>0</v>
      </c>
      <c r="U11">
        <f>SUM(G$12,G$13,G$23,G$24)</f>
        <v>5</v>
      </c>
      <c r="V11">
        <f>SUM(G$14,G$19,G$25,G$26)</f>
        <v>6</v>
      </c>
      <c r="W11">
        <f>SUM(G$15,G$27,G$28)</f>
        <v>4.5</v>
      </c>
      <c r="X11">
        <f>SUM(G$16,G$29)</f>
        <v>4</v>
      </c>
      <c r="Y11">
        <f>SUM(G$17,G$30,G$31)</f>
        <v>1.5</v>
      </c>
      <c r="Z11">
        <f>SUM(G$18,G$32,G$33)</f>
        <v>5.5</v>
      </c>
      <c r="AA11">
        <f>G21</f>
        <v>3.25</v>
      </c>
      <c r="AB11">
        <f>G34</f>
        <v>3</v>
      </c>
      <c r="AC11">
        <v>0</v>
      </c>
    </row>
    <row r="12" spans="2:29" ht="15">
      <c r="B12" s="1">
        <v>1201</v>
      </c>
      <c r="C12" t="s">
        <v>31</v>
      </c>
      <c r="D12">
        <v>0.7</v>
      </c>
      <c r="E12" s="7">
        <v>1</v>
      </c>
      <c r="F12" s="3">
        <v>1</v>
      </c>
      <c r="G12" s="3">
        <v>2</v>
      </c>
      <c r="H12" s="7">
        <v>0.7</v>
      </c>
      <c r="I12" s="7">
        <v>0</v>
      </c>
      <c r="J12">
        <f t="shared" si="0"/>
        <v>5.4</v>
      </c>
      <c r="K12">
        <v>6.96</v>
      </c>
      <c r="L12">
        <f t="shared" si="1"/>
        <v>37.584</v>
      </c>
      <c r="M12">
        <f t="shared" si="2"/>
        <v>18.792</v>
      </c>
      <c r="N12">
        <v>0.5</v>
      </c>
      <c r="S12" s="16">
        <v>2016</v>
      </c>
      <c r="T12">
        <f>H$11</f>
        <v>0</v>
      </c>
      <c r="U12">
        <f>SUM(H$12,H$13,H$23,H$24)</f>
        <v>3.4</v>
      </c>
      <c r="V12">
        <f>SUM(H$14,H$19,H$25,H$26)</f>
        <v>3.1</v>
      </c>
      <c r="W12">
        <f>SUM(H$15,H$27,H$28)</f>
        <v>4.7</v>
      </c>
      <c r="X12">
        <f>SUM(H$16,H$29)</f>
        <v>2.7</v>
      </c>
      <c r="Y12">
        <f>SUM(H$17,H$30,H$31)</f>
        <v>2.2</v>
      </c>
      <c r="Z12">
        <f>SUM(H$18,H$32,H$33)</f>
        <v>5.2</v>
      </c>
      <c r="AA12">
        <f>H21</f>
        <v>2</v>
      </c>
      <c r="AB12">
        <f>H34</f>
        <v>3</v>
      </c>
      <c r="AC12">
        <v>7</v>
      </c>
    </row>
    <row r="13" spans="2:29" ht="15">
      <c r="B13" s="1">
        <v>1202</v>
      </c>
      <c r="C13" t="s">
        <v>32</v>
      </c>
      <c r="D13">
        <v>0.7</v>
      </c>
      <c r="E13" s="7">
        <v>1</v>
      </c>
      <c r="F13" s="3">
        <v>1</v>
      </c>
      <c r="G13" s="3">
        <v>2</v>
      </c>
      <c r="H13" s="7">
        <v>0.7</v>
      </c>
      <c r="I13" s="7">
        <v>0</v>
      </c>
      <c r="J13">
        <f t="shared" si="0"/>
        <v>5.4</v>
      </c>
      <c r="K13">
        <v>6.96</v>
      </c>
      <c r="L13">
        <f t="shared" si="1"/>
        <v>37.584</v>
      </c>
      <c r="M13">
        <f t="shared" si="2"/>
        <v>18.792</v>
      </c>
      <c r="N13">
        <v>0.5</v>
      </c>
      <c r="S13" s="16">
        <v>2017</v>
      </c>
      <c r="T13">
        <f>I$11</f>
        <v>0</v>
      </c>
      <c r="U13">
        <f>SUM(I$12,I$13,I$23,I$24)</f>
        <v>0.25</v>
      </c>
      <c r="V13">
        <f>SUM(I$14,I$19,I$25,I$26)</f>
        <v>0.25</v>
      </c>
      <c r="W13">
        <f>SUM(I$15,I$27,I$28)</f>
        <v>0.5</v>
      </c>
      <c r="X13">
        <f>SUM(I$16,I$29)</f>
        <v>0.25</v>
      </c>
      <c r="Y13">
        <f>SUM(I$17,I$30,I$31)</f>
        <v>0.25</v>
      </c>
      <c r="Z13">
        <f>SUM(I$18,I$32,I$33)</f>
        <v>0.25</v>
      </c>
      <c r="AA13">
        <f>I21</f>
        <v>0</v>
      </c>
      <c r="AB13">
        <f>I34</f>
        <v>0.25</v>
      </c>
      <c r="AC13">
        <v>0</v>
      </c>
    </row>
    <row r="14" spans="2:19" ht="15">
      <c r="B14" s="1">
        <v>1301</v>
      </c>
      <c r="C14" t="s">
        <v>33</v>
      </c>
      <c r="D14">
        <v>0.7</v>
      </c>
      <c r="E14" s="7">
        <v>1</v>
      </c>
      <c r="F14" s="3">
        <v>0</v>
      </c>
      <c r="G14" s="7">
        <v>1</v>
      </c>
      <c r="H14" s="7">
        <v>0.7</v>
      </c>
      <c r="I14" s="7">
        <v>0</v>
      </c>
      <c r="J14">
        <f t="shared" si="0"/>
        <v>3.4000000000000004</v>
      </c>
      <c r="K14">
        <v>6.96</v>
      </c>
      <c r="L14">
        <f t="shared" si="1"/>
        <v>23.664</v>
      </c>
      <c r="M14">
        <f t="shared" si="2"/>
        <v>11.832</v>
      </c>
      <c r="N14">
        <v>0.5</v>
      </c>
      <c r="S14" s="16"/>
    </row>
    <row r="15" spans="2:29" ht="15">
      <c r="B15" s="1">
        <v>1302</v>
      </c>
      <c r="C15" t="s">
        <v>34</v>
      </c>
      <c r="D15">
        <v>0.7</v>
      </c>
      <c r="E15" s="7">
        <v>1</v>
      </c>
      <c r="F15" s="7">
        <v>2</v>
      </c>
      <c r="G15" s="7">
        <v>1</v>
      </c>
      <c r="H15" s="7">
        <v>0.7</v>
      </c>
      <c r="I15" s="7">
        <v>0</v>
      </c>
      <c r="J15">
        <f t="shared" si="0"/>
        <v>5.4</v>
      </c>
      <c r="K15">
        <v>6.96</v>
      </c>
      <c r="L15">
        <f t="shared" si="1"/>
        <v>37.584</v>
      </c>
      <c r="M15">
        <f t="shared" si="2"/>
        <v>18.792</v>
      </c>
      <c r="N15">
        <v>0.5</v>
      </c>
      <c r="S15" s="16" t="s">
        <v>35</v>
      </c>
      <c r="T15">
        <f>SUM(T10:T13)</f>
        <v>0</v>
      </c>
      <c r="U15">
        <f>SUM(U10:U13)</f>
        <v>15.65</v>
      </c>
      <c r="V15">
        <f aca="true" t="shared" si="3" ref="V15:AC15">SUM(V10:V13)</f>
        <v>10.35</v>
      </c>
      <c r="W15">
        <f t="shared" si="3"/>
        <v>14.2</v>
      </c>
      <c r="X15">
        <f t="shared" si="3"/>
        <v>7.95</v>
      </c>
      <c r="Y15">
        <f t="shared" si="3"/>
        <v>7.95</v>
      </c>
      <c r="Z15">
        <f t="shared" si="3"/>
        <v>11.95</v>
      </c>
      <c r="AA15">
        <f t="shared" si="3"/>
        <v>8.25</v>
      </c>
      <c r="AB15">
        <f t="shared" si="3"/>
        <v>6.25</v>
      </c>
      <c r="AC15">
        <f t="shared" si="3"/>
        <v>11</v>
      </c>
    </row>
    <row r="16" spans="2:16" ht="15">
      <c r="B16" s="1">
        <v>1303</v>
      </c>
      <c r="C16" t="s">
        <v>36</v>
      </c>
      <c r="D16" s="7">
        <v>0.3</v>
      </c>
      <c r="E16" s="7">
        <v>1.7</v>
      </c>
      <c r="F16" s="3">
        <v>1</v>
      </c>
      <c r="G16" s="7">
        <v>1</v>
      </c>
      <c r="H16" s="7">
        <v>0.7</v>
      </c>
      <c r="I16" s="7">
        <v>0</v>
      </c>
      <c r="J16">
        <f t="shared" si="0"/>
        <v>4.7</v>
      </c>
      <c r="K16">
        <v>6.96</v>
      </c>
      <c r="L16">
        <f t="shared" si="1"/>
        <v>32.712</v>
      </c>
      <c r="M16">
        <f t="shared" si="2"/>
        <v>16.356</v>
      </c>
      <c r="N16">
        <v>0.5</v>
      </c>
      <c r="P16" s="17"/>
    </row>
    <row r="17" spans="2:14" ht="15">
      <c r="B17" s="1">
        <v>1304</v>
      </c>
      <c r="C17" t="s">
        <v>37</v>
      </c>
      <c r="D17">
        <v>0.7</v>
      </c>
      <c r="E17" s="7">
        <v>1</v>
      </c>
      <c r="F17" s="7">
        <v>2</v>
      </c>
      <c r="G17" s="7">
        <v>1</v>
      </c>
      <c r="H17" s="7">
        <v>0.7</v>
      </c>
      <c r="I17" s="7">
        <v>0</v>
      </c>
      <c r="J17">
        <f t="shared" si="0"/>
        <v>5.4</v>
      </c>
      <c r="K17">
        <v>6.96</v>
      </c>
      <c r="L17">
        <f t="shared" si="1"/>
        <v>37.584</v>
      </c>
      <c r="M17">
        <f t="shared" si="2"/>
        <v>18.792</v>
      </c>
      <c r="N17">
        <v>0.5</v>
      </c>
    </row>
    <row r="18" spans="2:14" ht="15">
      <c r="B18" s="1">
        <v>1306</v>
      </c>
      <c r="C18" t="s">
        <v>38</v>
      </c>
      <c r="D18" s="17">
        <v>3</v>
      </c>
      <c r="E18" s="7">
        <v>1</v>
      </c>
      <c r="F18" s="3">
        <v>1</v>
      </c>
      <c r="G18" s="3">
        <v>2</v>
      </c>
      <c r="H18" s="7">
        <v>0.7</v>
      </c>
      <c r="I18" s="7">
        <v>0</v>
      </c>
      <c r="J18">
        <f t="shared" si="0"/>
        <v>7.7</v>
      </c>
      <c r="K18">
        <v>6.96</v>
      </c>
      <c r="L18">
        <f t="shared" si="1"/>
        <v>53.592</v>
      </c>
      <c r="M18">
        <f t="shared" si="2"/>
        <v>26.796</v>
      </c>
      <c r="N18">
        <v>0.5</v>
      </c>
    </row>
    <row r="19" spans="2:29" ht="15">
      <c r="B19" s="1">
        <v>1311</v>
      </c>
      <c r="C19" t="s">
        <v>39</v>
      </c>
      <c r="D19" s="17">
        <v>3</v>
      </c>
      <c r="E19" s="7">
        <v>2</v>
      </c>
      <c r="F19" s="3">
        <v>0</v>
      </c>
      <c r="G19" s="3">
        <v>2</v>
      </c>
      <c r="H19" s="7">
        <v>0.4</v>
      </c>
      <c r="I19" s="7">
        <v>0</v>
      </c>
      <c r="J19">
        <f t="shared" si="0"/>
        <v>7.4</v>
      </c>
      <c r="K19">
        <v>6.96</v>
      </c>
      <c r="L19">
        <f t="shared" si="1"/>
        <v>51.504000000000005</v>
      </c>
      <c r="M19">
        <f t="shared" si="2"/>
        <v>25.752000000000002</v>
      </c>
      <c r="N19">
        <v>0.5</v>
      </c>
      <c r="R19" t="s">
        <v>40</v>
      </c>
      <c r="S19" s="16">
        <v>2014</v>
      </c>
      <c r="T19">
        <f>F$11</f>
        <v>0</v>
      </c>
      <c r="U19">
        <f>SUM(F$12,F$13)</f>
        <v>2</v>
      </c>
      <c r="V19">
        <f>SUM(F$14,F$19)</f>
        <v>0</v>
      </c>
      <c r="W19">
        <f>SUM(F15)</f>
        <v>2</v>
      </c>
      <c r="X19">
        <f>SUM(F$16)</f>
        <v>1</v>
      </c>
      <c r="Y19">
        <f>SUM(F$17)</f>
        <v>2</v>
      </c>
      <c r="Z19">
        <f>SUM(F$18)</f>
        <v>1</v>
      </c>
      <c r="AA19">
        <v>0</v>
      </c>
      <c r="AB19">
        <v>0</v>
      </c>
      <c r="AC19">
        <v>0</v>
      </c>
    </row>
    <row r="20" spans="2:29" ht="15">
      <c r="B20" s="1"/>
      <c r="E20" s="7"/>
      <c r="F20" s="7"/>
      <c r="G20" s="7"/>
      <c r="H20" s="7"/>
      <c r="I20" s="7"/>
      <c r="S20" s="16">
        <v>2015</v>
      </c>
      <c r="T20">
        <f>G$11</f>
        <v>0</v>
      </c>
      <c r="U20">
        <f>SUM(G$12,G$13)</f>
        <v>4</v>
      </c>
      <c r="V20">
        <f>SUM(G$14,G$19)</f>
        <v>3</v>
      </c>
      <c r="W20">
        <f>G15</f>
        <v>1</v>
      </c>
      <c r="X20">
        <f>SUM(G$16)</f>
        <v>1</v>
      </c>
      <c r="Y20">
        <f>SUM(G$17)</f>
        <v>1</v>
      </c>
      <c r="Z20">
        <f>SUM(G$18)</f>
        <v>2</v>
      </c>
      <c r="AA20">
        <v>0</v>
      </c>
      <c r="AB20">
        <v>0</v>
      </c>
      <c r="AC20">
        <v>0</v>
      </c>
    </row>
    <row r="21" spans="2:29" ht="15">
      <c r="B21" s="1">
        <v>1610</v>
      </c>
      <c r="C21" t="s">
        <v>41</v>
      </c>
      <c r="D21">
        <v>0</v>
      </c>
      <c r="E21" s="7">
        <v>2</v>
      </c>
      <c r="F21" s="7">
        <v>3</v>
      </c>
      <c r="G21" s="7">
        <f>1.25+1+1</f>
        <v>3.25</v>
      </c>
      <c r="H21" s="7">
        <v>2</v>
      </c>
      <c r="I21" s="7">
        <v>0</v>
      </c>
      <c r="J21">
        <f t="shared" si="0"/>
        <v>10.25</v>
      </c>
      <c r="K21">
        <v>6.96</v>
      </c>
      <c r="L21">
        <f t="shared" si="1"/>
        <v>71.34</v>
      </c>
      <c r="M21">
        <f t="shared" si="2"/>
        <v>35.67</v>
      </c>
      <c r="N21">
        <v>0.5</v>
      </c>
      <c r="S21" s="16">
        <v>2016</v>
      </c>
      <c r="T21">
        <f>H$11</f>
        <v>0</v>
      </c>
      <c r="U21">
        <f>SUM(H$12,H$13)</f>
        <v>1.4</v>
      </c>
      <c r="V21">
        <f>SUM(H$14,H$19)</f>
        <v>1.1</v>
      </c>
      <c r="W21">
        <f>H15</f>
        <v>0.7</v>
      </c>
      <c r="X21">
        <f>SUM(H$16)</f>
        <v>0.7</v>
      </c>
      <c r="Y21">
        <f>SUM(H$17)</f>
        <v>0.7</v>
      </c>
      <c r="Z21">
        <f>SUM(H$18)</f>
        <v>0.7</v>
      </c>
      <c r="AA21">
        <v>0</v>
      </c>
      <c r="AB21">
        <v>0</v>
      </c>
      <c r="AC21">
        <v>0</v>
      </c>
    </row>
    <row r="22" spans="2:29" ht="15">
      <c r="B22" s="1"/>
      <c r="E22" s="7"/>
      <c r="F22" s="7"/>
      <c r="G22" s="7"/>
      <c r="H22" s="7"/>
      <c r="I22" s="7"/>
      <c r="S22" s="16">
        <v>2017</v>
      </c>
      <c r="T22">
        <f>I$11</f>
        <v>0</v>
      </c>
      <c r="U22">
        <f>SUM(I$12,I$13)</f>
        <v>0</v>
      </c>
      <c r="V22">
        <f>SUM(I$14,I$19)</f>
        <v>0</v>
      </c>
      <c r="W22">
        <f>I15</f>
        <v>0</v>
      </c>
      <c r="X22">
        <f>SUM(I$16)</f>
        <v>0</v>
      </c>
      <c r="Y22">
        <f>SUM(I$17)</f>
        <v>0</v>
      </c>
      <c r="Z22">
        <f>SUM(I$18)</f>
        <v>0</v>
      </c>
      <c r="AA22">
        <v>0</v>
      </c>
      <c r="AB22">
        <v>0</v>
      </c>
      <c r="AC22">
        <v>0</v>
      </c>
    </row>
    <row r="23" spans="1:19" ht="15">
      <c r="A23" t="s">
        <v>42</v>
      </c>
      <c r="B23" s="1">
        <v>4201</v>
      </c>
      <c r="C23" s="4" t="s">
        <v>43</v>
      </c>
      <c r="D23">
        <v>1</v>
      </c>
      <c r="E23" s="7">
        <v>1</v>
      </c>
      <c r="F23" s="7">
        <v>1</v>
      </c>
      <c r="G23" s="7">
        <v>1</v>
      </c>
      <c r="H23" s="7">
        <v>1</v>
      </c>
      <c r="I23" s="7">
        <v>0.25</v>
      </c>
      <c r="J23">
        <f aca="true" t="shared" si="4" ref="J23:J35">SUM(D23:I23)</f>
        <v>5.25</v>
      </c>
      <c r="K23">
        <v>6.96</v>
      </c>
      <c r="L23">
        <f aca="true" t="shared" si="5" ref="L23:L33">SUM(D23:I23)*K23</f>
        <v>36.54</v>
      </c>
      <c r="M23">
        <f aca="true" t="shared" si="6" ref="M23:M33">L23*N23</f>
        <v>27.405</v>
      </c>
      <c r="N23">
        <v>0.75</v>
      </c>
      <c r="O23" t="s">
        <v>44</v>
      </c>
      <c r="S23" s="16"/>
    </row>
    <row r="24" spans="2:29" ht="15">
      <c r="B24" s="1"/>
      <c r="D24">
        <v>0</v>
      </c>
      <c r="E24" s="7">
        <v>1</v>
      </c>
      <c r="F24" s="3">
        <f>2+1+1</f>
        <v>4</v>
      </c>
      <c r="G24" s="7">
        <v>0</v>
      </c>
      <c r="H24" s="7">
        <v>1</v>
      </c>
      <c r="I24" s="7">
        <v>0</v>
      </c>
      <c r="J24">
        <f t="shared" si="4"/>
        <v>6</v>
      </c>
      <c r="K24">
        <v>6.96</v>
      </c>
      <c r="L24">
        <f t="shared" si="5"/>
        <v>41.76</v>
      </c>
      <c r="M24">
        <f t="shared" si="6"/>
        <v>20.88</v>
      </c>
      <c r="N24">
        <v>0.5</v>
      </c>
      <c r="O24" t="s">
        <v>45</v>
      </c>
      <c r="S24" s="16" t="s">
        <v>35</v>
      </c>
      <c r="T24">
        <f aca="true" t="shared" si="7" ref="T24:Z24">SUM(T19:T22)</f>
        <v>0</v>
      </c>
      <c r="U24">
        <f t="shared" si="7"/>
        <v>7.4</v>
      </c>
      <c r="V24">
        <f t="shared" si="7"/>
        <v>4.1</v>
      </c>
      <c r="W24">
        <f t="shared" si="7"/>
        <v>3.7</v>
      </c>
      <c r="X24">
        <f t="shared" si="7"/>
        <v>2.7</v>
      </c>
      <c r="Y24">
        <f t="shared" si="7"/>
        <v>3.7</v>
      </c>
      <c r="Z24">
        <f t="shared" si="7"/>
        <v>3.7</v>
      </c>
      <c r="AA24">
        <v>0</v>
      </c>
      <c r="AB24">
        <v>0</v>
      </c>
      <c r="AC24">
        <v>0</v>
      </c>
    </row>
    <row r="25" spans="2:15" ht="15">
      <c r="B25" s="1">
        <v>4301</v>
      </c>
      <c r="C25" s="4" t="s">
        <v>46</v>
      </c>
      <c r="D25">
        <v>0.5</v>
      </c>
      <c r="E25" s="7">
        <v>1</v>
      </c>
      <c r="F25" s="7">
        <v>1</v>
      </c>
      <c r="G25" s="7">
        <v>1</v>
      </c>
      <c r="H25" s="7">
        <v>1</v>
      </c>
      <c r="I25" s="7">
        <v>0.25</v>
      </c>
      <c r="J25">
        <f t="shared" si="4"/>
        <v>4.75</v>
      </c>
      <c r="K25">
        <v>6.96</v>
      </c>
      <c r="L25">
        <f t="shared" si="5"/>
        <v>33.06</v>
      </c>
      <c r="M25">
        <f t="shared" si="6"/>
        <v>24.795</v>
      </c>
      <c r="N25">
        <v>0.75</v>
      </c>
      <c r="O25" t="s">
        <v>44</v>
      </c>
    </row>
    <row r="26" spans="2:28" ht="15">
      <c r="B26" s="1"/>
      <c r="D26">
        <v>0.5</v>
      </c>
      <c r="E26" s="7">
        <v>1</v>
      </c>
      <c r="F26" s="3">
        <v>0</v>
      </c>
      <c r="G26" s="3">
        <v>2</v>
      </c>
      <c r="H26" s="7">
        <v>1</v>
      </c>
      <c r="I26" s="7">
        <v>0</v>
      </c>
      <c r="J26">
        <f t="shared" si="4"/>
        <v>4.5</v>
      </c>
      <c r="K26">
        <v>6.96</v>
      </c>
      <c r="L26">
        <f t="shared" si="5"/>
        <v>31.32</v>
      </c>
      <c r="M26">
        <f t="shared" si="6"/>
        <v>15.66</v>
      </c>
      <c r="N26">
        <v>0.5</v>
      </c>
      <c r="AB26" s="12" t="s">
        <v>47</v>
      </c>
    </row>
    <row r="27" spans="2:29" ht="15">
      <c r="B27" s="1">
        <v>4302</v>
      </c>
      <c r="C27" s="4" t="s">
        <v>48</v>
      </c>
      <c r="D27">
        <v>0.5</v>
      </c>
      <c r="E27" s="7">
        <v>0.5</v>
      </c>
      <c r="F27" s="7">
        <v>1</v>
      </c>
      <c r="G27" s="7">
        <v>1</v>
      </c>
      <c r="H27" s="7">
        <v>1</v>
      </c>
      <c r="I27" s="7">
        <v>0.5</v>
      </c>
      <c r="J27">
        <f t="shared" si="4"/>
        <v>4.5</v>
      </c>
      <c r="K27">
        <v>6.96</v>
      </c>
      <c r="L27">
        <f t="shared" si="5"/>
        <v>31.32</v>
      </c>
      <c r="M27">
        <f t="shared" si="6"/>
        <v>23.490000000000002</v>
      </c>
      <c r="N27">
        <v>0.75</v>
      </c>
      <c r="O27" t="s">
        <v>44</v>
      </c>
      <c r="R27" t="s">
        <v>44</v>
      </c>
      <c r="S27" s="16">
        <v>2014</v>
      </c>
      <c r="T27">
        <v>0</v>
      </c>
      <c r="U27">
        <f>F23</f>
        <v>1</v>
      </c>
      <c r="V27">
        <f>F25</f>
        <v>1</v>
      </c>
      <c r="W27">
        <f>F27</f>
        <v>1</v>
      </c>
      <c r="X27">
        <v>0</v>
      </c>
      <c r="Y27">
        <f>F30</f>
        <v>0.5</v>
      </c>
      <c r="Z27">
        <f>F32</f>
        <v>0</v>
      </c>
      <c r="AB27" s="18">
        <f>SUM(T27:Z27)</f>
        <v>3.5</v>
      </c>
      <c r="AC27" s="16">
        <v>2014</v>
      </c>
    </row>
    <row r="28" spans="2:29" ht="15">
      <c r="B28" s="1"/>
      <c r="D28">
        <v>0</v>
      </c>
      <c r="E28" s="7">
        <v>3</v>
      </c>
      <c r="F28" s="7">
        <v>1.5</v>
      </c>
      <c r="G28" s="3">
        <f>1.5+1</f>
        <v>2.5</v>
      </c>
      <c r="H28" s="3">
        <f>2+1</f>
        <v>3</v>
      </c>
      <c r="I28" s="7">
        <v>0</v>
      </c>
      <c r="J28">
        <f>SUM(D28:I28)</f>
        <v>10</v>
      </c>
      <c r="K28">
        <v>6.96</v>
      </c>
      <c r="L28">
        <f t="shared" si="5"/>
        <v>69.6</v>
      </c>
      <c r="M28">
        <f t="shared" si="6"/>
        <v>34.8</v>
      </c>
      <c r="N28">
        <v>0.5</v>
      </c>
      <c r="S28" s="16">
        <v>2015</v>
      </c>
      <c r="T28">
        <v>0</v>
      </c>
      <c r="U28">
        <f>G23</f>
        <v>1</v>
      </c>
      <c r="V28">
        <f>G25</f>
        <v>1</v>
      </c>
      <c r="W28">
        <f>G27</f>
        <v>1</v>
      </c>
      <c r="X28">
        <v>0</v>
      </c>
      <c r="Y28">
        <f>G30</f>
        <v>0.5</v>
      </c>
      <c r="Z28">
        <f>G32</f>
        <v>0.5</v>
      </c>
      <c r="AB28" s="18">
        <f>SUM(T28:Z28)</f>
        <v>4</v>
      </c>
      <c r="AC28" s="16">
        <v>2015</v>
      </c>
    </row>
    <row r="29" spans="2:29" ht="15">
      <c r="B29" s="1">
        <v>4303</v>
      </c>
      <c r="C29" t="s">
        <v>49</v>
      </c>
      <c r="D29" s="17">
        <v>0</v>
      </c>
      <c r="E29" s="7">
        <v>0</v>
      </c>
      <c r="F29" s="3">
        <v>0</v>
      </c>
      <c r="G29" s="7">
        <v>3</v>
      </c>
      <c r="H29" s="7">
        <v>2</v>
      </c>
      <c r="I29" s="7">
        <v>0.25</v>
      </c>
      <c r="J29">
        <f>SUM(D29:I29)</f>
        <v>5.25</v>
      </c>
      <c r="K29">
        <v>6.96</v>
      </c>
      <c r="L29">
        <f t="shared" si="5"/>
        <v>36.54</v>
      </c>
      <c r="M29">
        <f t="shared" si="6"/>
        <v>18.27</v>
      </c>
      <c r="N29">
        <v>0.5</v>
      </c>
      <c r="S29" s="16">
        <v>2016</v>
      </c>
      <c r="T29">
        <v>0</v>
      </c>
      <c r="U29">
        <f>H23</f>
        <v>1</v>
      </c>
      <c r="V29">
        <f>H25</f>
        <v>1</v>
      </c>
      <c r="W29">
        <f>H27</f>
        <v>1</v>
      </c>
      <c r="X29">
        <v>0</v>
      </c>
      <c r="Y29">
        <f>H30</f>
        <v>0.5</v>
      </c>
      <c r="Z29">
        <f>H32</f>
        <v>1</v>
      </c>
      <c r="AB29" s="18">
        <f>SUM(T29:Z29)</f>
        <v>4.5</v>
      </c>
      <c r="AC29" s="16">
        <v>2016</v>
      </c>
    </row>
    <row r="30" spans="2:29" ht="15">
      <c r="B30" s="1">
        <v>4304</v>
      </c>
      <c r="C30" s="19" t="s">
        <v>50</v>
      </c>
      <c r="D30">
        <v>0.5</v>
      </c>
      <c r="E30" s="7">
        <v>0.5</v>
      </c>
      <c r="F30" s="7">
        <v>0.5</v>
      </c>
      <c r="G30" s="7">
        <v>0.5</v>
      </c>
      <c r="H30" s="7">
        <v>0.5</v>
      </c>
      <c r="I30" s="7">
        <v>0.25</v>
      </c>
      <c r="J30">
        <f t="shared" si="4"/>
        <v>2.75</v>
      </c>
      <c r="K30">
        <v>6.96</v>
      </c>
      <c r="L30">
        <f t="shared" si="5"/>
        <v>19.14</v>
      </c>
      <c r="M30">
        <f t="shared" si="6"/>
        <v>14.355</v>
      </c>
      <c r="N30">
        <v>0.75</v>
      </c>
      <c r="O30" t="s">
        <v>44</v>
      </c>
      <c r="S30" s="16">
        <v>2017</v>
      </c>
      <c r="T30">
        <v>0</v>
      </c>
      <c r="U30">
        <f>I23</f>
        <v>0.25</v>
      </c>
      <c r="V30">
        <f>I25</f>
        <v>0.25</v>
      </c>
      <c r="W30">
        <f>I27</f>
        <v>0.5</v>
      </c>
      <c r="X30">
        <v>0</v>
      </c>
      <c r="Y30">
        <f>I30</f>
        <v>0.25</v>
      </c>
      <c r="Z30">
        <f>I32</f>
        <v>0.25</v>
      </c>
      <c r="AB30" s="18">
        <f>SUM(T30:Z30)</f>
        <v>1.5</v>
      </c>
      <c r="AC30" s="16">
        <v>2017</v>
      </c>
    </row>
    <row r="31" spans="2:28" ht="15">
      <c r="B31" s="1"/>
      <c r="D31">
        <v>0</v>
      </c>
      <c r="E31" s="7">
        <v>1</v>
      </c>
      <c r="F31" s="7">
        <v>1.5</v>
      </c>
      <c r="G31" s="7">
        <v>0</v>
      </c>
      <c r="H31" s="7">
        <v>1</v>
      </c>
      <c r="I31" s="7">
        <v>0</v>
      </c>
      <c r="J31">
        <f>SUM(D31:I31)</f>
        <v>3.5</v>
      </c>
      <c r="K31">
        <v>6.96</v>
      </c>
      <c r="L31">
        <f t="shared" si="5"/>
        <v>24.36</v>
      </c>
      <c r="M31">
        <f t="shared" si="6"/>
        <v>12.18</v>
      </c>
      <c r="N31">
        <v>0.5</v>
      </c>
      <c r="AB31" s="18"/>
    </row>
    <row r="32" spans="2:29" s="18" customFormat="1" ht="15">
      <c r="B32" s="20">
        <v>4307</v>
      </c>
      <c r="C32" s="21" t="s">
        <v>51</v>
      </c>
      <c r="D32" s="18">
        <v>0</v>
      </c>
      <c r="E32" s="7">
        <v>0</v>
      </c>
      <c r="F32" s="7">
        <v>0</v>
      </c>
      <c r="G32" s="7">
        <v>0.5</v>
      </c>
      <c r="H32" s="7">
        <v>1</v>
      </c>
      <c r="I32" s="7">
        <v>0.25</v>
      </c>
      <c r="J32" s="18">
        <f>SUM(D32:I32)</f>
        <v>1.75</v>
      </c>
      <c r="K32" s="18">
        <v>6.96</v>
      </c>
      <c r="L32" s="18">
        <f t="shared" si="5"/>
        <v>12.18</v>
      </c>
      <c r="M32" s="18">
        <f t="shared" si="6"/>
        <v>9.135</v>
      </c>
      <c r="N32" s="18">
        <v>0.75</v>
      </c>
      <c r="O32" s="18" t="s">
        <v>44</v>
      </c>
      <c r="S32" s="16" t="s">
        <v>35</v>
      </c>
      <c r="T32" s="18">
        <v>0</v>
      </c>
      <c r="U32" s="18">
        <f aca="true" t="shared" si="8" ref="U32:Z32">SUM(U27:U30)</f>
        <v>3.25</v>
      </c>
      <c r="V32" s="18">
        <f t="shared" si="8"/>
        <v>3.25</v>
      </c>
      <c r="W32" s="18">
        <f t="shared" si="8"/>
        <v>3.5</v>
      </c>
      <c r="X32" s="18">
        <f t="shared" si="8"/>
        <v>0</v>
      </c>
      <c r="Y32" s="18">
        <f t="shared" si="8"/>
        <v>1.75</v>
      </c>
      <c r="Z32" s="18">
        <f t="shared" si="8"/>
        <v>1.75</v>
      </c>
      <c r="AB32" s="18">
        <f>SUM(T32:Z32)</f>
        <v>13.5</v>
      </c>
      <c r="AC32" s="16" t="s">
        <v>35</v>
      </c>
    </row>
    <row r="33" spans="2:16" ht="15">
      <c r="B33" s="1"/>
      <c r="D33" s="17">
        <v>0</v>
      </c>
      <c r="E33" s="7">
        <v>0</v>
      </c>
      <c r="F33" s="7">
        <v>0</v>
      </c>
      <c r="G33" s="7">
        <v>3</v>
      </c>
      <c r="H33" s="7">
        <v>3.5</v>
      </c>
      <c r="I33" s="7">
        <v>0</v>
      </c>
      <c r="J33">
        <f>SUM(D33:I33)</f>
        <v>6.5</v>
      </c>
      <c r="K33">
        <v>6.96</v>
      </c>
      <c r="L33">
        <f t="shared" si="5"/>
        <v>45.24</v>
      </c>
      <c r="M33">
        <f t="shared" si="6"/>
        <v>22.62</v>
      </c>
      <c r="N33">
        <v>0.5</v>
      </c>
      <c r="P33" s="17"/>
    </row>
    <row r="34" spans="2:14" ht="15">
      <c r="B34" s="1">
        <v>4313</v>
      </c>
      <c r="C34" s="22" t="s">
        <v>52</v>
      </c>
      <c r="D34">
        <v>0</v>
      </c>
      <c r="E34" s="7">
        <v>0</v>
      </c>
      <c r="F34" s="7">
        <v>0</v>
      </c>
      <c r="G34" s="7">
        <v>3</v>
      </c>
      <c r="H34" s="7">
        <v>3</v>
      </c>
      <c r="I34" s="7">
        <v>0.25</v>
      </c>
      <c r="J34">
        <f>SUM(D34:I34)</f>
        <v>6.25</v>
      </c>
      <c r="K34">
        <v>6.96</v>
      </c>
      <c r="L34">
        <f>SUM(D34:I34)*K34</f>
        <v>43.5</v>
      </c>
      <c r="M34">
        <f>L34*N34</f>
        <v>21.75</v>
      </c>
      <c r="N34">
        <v>0.5</v>
      </c>
    </row>
    <row r="35" spans="2:18" ht="15">
      <c r="B35" s="1">
        <v>4100</v>
      </c>
      <c r="C35" s="22" t="s">
        <v>53</v>
      </c>
      <c r="D35">
        <v>0</v>
      </c>
      <c r="E35" s="7">
        <v>4</v>
      </c>
      <c r="F35">
        <v>0</v>
      </c>
      <c r="G35">
        <v>0</v>
      </c>
      <c r="H35">
        <v>7</v>
      </c>
      <c r="I35">
        <v>0</v>
      </c>
      <c r="J35">
        <f t="shared" si="4"/>
        <v>11</v>
      </c>
      <c r="K35">
        <v>6.96</v>
      </c>
      <c r="L35">
        <f>SUM(D35:I35)*K35</f>
        <v>76.56</v>
      </c>
      <c r="M35">
        <f>L35*N35</f>
        <v>57.42</v>
      </c>
      <c r="N35">
        <v>0.75</v>
      </c>
      <c r="O35" t="s">
        <v>44</v>
      </c>
      <c r="P35" s="23" t="s">
        <v>54</v>
      </c>
      <c r="Q35" s="16"/>
      <c r="R35" s="16"/>
    </row>
    <row r="36" spans="2:20" ht="15">
      <c r="B36" s="1"/>
      <c r="P36" s="8" t="s">
        <v>55</v>
      </c>
      <c r="Q36" s="8" t="s">
        <v>56</v>
      </c>
      <c r="R36" s="24" t="s">
        <v>57</v>
      </c>
      <c r="T36" s="25" t="s">
        <v>58</v>
      </c>
    </row>
    <row r="37" spans="2:20" ht="15">
      <c r="B37" s="26" t="s">
        <v>59</v>
      </c>
      <c r="C37" s="23"/>
      <c r="D37" s="23">
        <f aca="true" t="shared" si="9" ref="D37:J37">SUM(D9:D35)</f>
        <v>15.9</v>
      </c>
      <c r="E37" s="23">
        <f t="shared" si="9"/>
        <v>26.8</v>
      </c>
      <c r="F37" s="23">
        <f t="shared" si="9"/>
        <v>21.6</v>
      </c>
      <c r="G37" s="23">
        <f t="shared" si="9"/>
        <v>32.85</v>
      </c>
      <c r="H37" s="23">
        <f t="shared" si="9"/>
        <v>33.400000000000006</v>
      </c>
      <c r="I37" s="23">
        <f t="shared" si="9"/>
        <v>2</v>
      </c>
      <c r="J37" s="23">
        <f t="shared" si="9"/>
        <v>132.55</v>
      </c>
      <c r="K37" s="23"/>
      <c r="L37" s="23">
        <f>SUM(L9:L35)</f>
        <v>922.548</v>
      </c>
      <c r="M37" s="23">
        <f>SUM(M9:M35)</f>
        <v>514.344</v>
      </c>
      <c r="N37" s="23"/>
      <c r="P37">
        <f>0.5*(L11+L12+L13+L14+L15+L16+L17+L18+L19+L21+L24+L26+L28+L29+L31+L33+L34)</f>
        <v>355.13399999999996</v>
      </c>
      <c r="Q37">
        <f>0.75*(L9+L23+L25+L27+L30+L32+L35)</f>
        <v>159.21</v>
      </c>
      <c r="R37" s="25">
        <f>P37+Q37</f>
        <v>514.3439999999999</v>
      </c>
      <c r="T37" s="25">
        <f>6960*SUM(J9:J35)</f>
        <v>922548.0000000001</v>
      </c>
    </row>
    <row r="38" spans="2:20" ht="15">
      <c r="B38" s="26" t="s">
        <v>60</v>
      </c>
      <c r="C38" s="23"/>
      <c r="D38" s="23"/>
      <c r="E38" s="23"/>
      <c r="F38" s="23"/>
      <c r="G38" s="23"/>
      <c r="H38" s="23"/>
      <c r="I38" s="23"/>
      <c r="J38" s="23">
        <v>8.5</v>
      </c>
      <c r="K38" s="23"/>
      <c r="L38" s="23">
        <f>8.5*2</f>
        <v>17</v>
      </c>
      <c r="M38" s="23">
        <f>8.5+6.96</f>
        <v>15.46</v>
      </c>
      <c r="N38">
        <v>0.5</v>
      </c>
      <c r="O38">
        <f>J38*N38*6960</f>
        <v>29580</v>
      </c>
      <c r="P38">
        <v>8.5</v>
      </c>
      <c r="R38" s="27" t="s">
        <v>61</v>
      </c>
      <c r="T38" s="27" t="s">
        <v>61</v>
      </c>
    </row>
    <row r="39" spans="2:16" ht="15">
      <c r="B39" s="26"/>
      <c r="C39" s="28" t="s">
        <v>62</v>
      </c>
      <c r="D39" s="23"/>
      <c r="E39" s="23"/>
      <c r="F39" s="23"/>
      <c r="G39" s="23"/>
      <c r="H39" s="23"/>
      <c r="I39" s="23"/>
      <c r="J39" s="23"/>
      <c r="K39" s="23"/>
      <c r="L39" s="23">
        <f>L37+L38</f>
        <v>939.548</v>
      </c>
      <c r="M39" s="23">
        <f>SUM(M37:M38)</f>
        <v>529.8040000000001</v>
      </c>
      <c r="P39">
        <f>P37+P38+Q37</f>
        <v>522.8439999999999</v>
      </c>
    </row>
    <row r="40" ht="15">
      <c r="C40" s="28" t="s">
        <v>63</v>
      </c>
    </row>
    <row r="41" ht="15">
      <c r="C41" s="29" t="s">
        <v>64</v>
      </c>
    </row>
    <row r="42" spans="2:14" ht="15">
      <c r="B42" s="16" t="s">
        <v>65</v>
      </c>
      <c r="C42" s="29"/>
      <c r="D42">
        <f>$J42/5</f>
        <v>4792</v>
      </c>
      <c r="E42">
        <f>$J42/5</f>
        <v>4792</v>
      </c>
      <c r="F42">
        <f>$J42/5</f>
        <v>4792</v>
      </c>
      <c r="G42">
        <f>$J42/5</f>
        <v>4792</v>
      </c>
      <c r="H42">
        <f>$J42/5</f>
        <v>4792</v>
      </c>
      <c r="I42">
        <v>0</v>
      </c>
      <c r="J42" s="16">
        <f>17000+1*6960</f>
        <v>23960</v>
      </c>
      <c r="N42" t="s">
        <v>66</v>
      </c>
    </row>
    <row r="43" spans="3:10" ht="15">
      <c r="C43" s="29" t="s">
        <v>67</v>
      </c>
      <c r="D43">
        <v>3579.35</v>
      </c>
      <c r="E43">
        <v>6088.28</v>
      </c>
      <c r="F43" s="30">
        <f>687+322</f>
        <v>1009</v>
      </c>
      <c r="J43" s="16">
        <f>SUM(D43:I43)</f>
        <v>10676.63</v>
      </c>
    </row>
    <row r="44" spans="3:10" ht="30.75" thickBot="1">
      <c r="C44" s="29"/>
      <c r="D44" t="s">
        <v>68</v>
      </c>
      <c r="E44" t="s">
        <v>69</v>
      </c>
      <c r="F44" s="31" t="s">
        <v>70</v>
      </c>
      <c r="J44" s="16"/>
    </row>
    <row r="45" spans="4:22" ht="46.5" thickBot="1" thickTop="1">
      <c r="D45" s="32" t="s">
        <v>71</v>
      </c>
      <c r="E45" s="33" t="s">
        <v>72</v>
      </c>
      <c r="G45" s="34" t="s">
        <v>73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7:22" ht="16.5" thickBot="1" thickTop="1">
      <c r="G46" s="34" t="s">
        <v>74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7:22" ht="16.5" thickBot="1" thickTop="1">
      <c r="G47" s="34" t="s">
        <v>75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7:22" ht="16.5" thickBot="1" thickTop="1">
      <c r="G48" s="34" t="s">
        <v>76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3:16" ht="15.75" thickTop="1">
      <c r="C49" t="s">
        <v>77</v>
      </c>
      <c r="P49" s="7"/>
    </row>
    <row r="51" ht="15.75">
      <c r="C51" s="36" t="s">
        <v>78</v>
      </c>
    </row>
    <row r="52" ht="17.25">
      <c r="C52" s="37" t="s">
        <v>79</v>
      </c>
    </row>
    <row r="53" ht="15.75">
      <c r="C53" s="38" t="s">
        <v>80</v>
      </c>
    </row>
    <row r="54" ht="15.75">
      <c r="C54" s="38" t="s">
        <v>81</v>
      </c>
    </row>
    <row r="55" ht="15.75">
      <c r="C55" s="38" t="s">
        <v>82</v>
      </c>
    </row>
    <row r="56" ht="15.75">
      <c r="C56" s="38" t="s">
        <v>83</v>
      </c>
    </row>
    <row r="57" ht="15.75">
      <c r="C57" s="38" t="s">
        <v>84</v>
      </c>
    </row>
    <row r="58" ht="15.75">
      <c r="C58" s="38" t="s">
        <v>85</v>
      </c>
    </row>
    <row r="59" ht="15.75">
      <c r="C59" s="38" t="s">
        <v>86</v>
      </c>
    </row>
    <row r="60" ht="15.75">
      <c r="C60" s="38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IASB-BIRA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Gaia Pinardi</dc:creator>
  <cp:keywords/>
  <dc:description/>
  <cp:lastModifiedBy>Gaia Pinardi</cp:lastModifiedBy>
  <dcterms:created xsi:type="dcterms:W3CDTF">2015-02-23T12:19:33Z</dcterms:created>
  <dcterms:modified xsi:type="dcterms:W3CDTF">2015-02-23T12:20:06Z</dcterms:modified>
  <cp:category/>
  <cp:version/>
  <cp:contentType/>
  <cp:contentStatus/>
</cp:coreProperties>
</file>